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A192DE69-034C-4E32-A0F4-37BA0C6A51B2}" xr6:coauthVersionLast="47" xr6:coauthVersionMax="47" xr10:uidLastSave="{00000000-0000-0000-0000-000000000000}"/>
  <bookViews>
    <workbookView xWindow="-110" yWindow="-110" windowWidth="19420" windowHeight="10300" xr2:uid="{A5677077-1D7A-4062-98AD-91D089810831}"/>
  </bookViews>
  <sheets>
    <sheet name="Title" sheetId="3" r:id="rId1"/>
    <sheet name="Kappa 0" sheetId="1" r:id="rId2"/>
    <sheet name="Kappa 1" sheetId="2" r:id="rId3"/>
  </sheets>
  <externalReferences>
    <externalReference r:id="rId4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9" i="2" l="1"/>
  <c r="S48" i="2"/>
  <c r="S47" i="2"/>
  <c r="R47" i="2"/>
  <c r="R46" i="2" a="1"/>
  <c r="S49" i="2" s="1"/>
  <c r="G48" i="2"/>
  <c r="H47" i="2"/>
  <c r="G46" i="2" a="1"/>
  <c r="G46" i="2" s="1"/>
  <c r="R43" i="2"/>
  <c r="R41" i="2" a="1"/>
  <c r="S41" i="2" s="1"/>
  <c r="G44" i="2"/>
  <c r="H43" i="2"/>
  <c r="G42" i="2"/>
  <c r="H41" i="2"/>
  <c r="G41" i="2"/>
  <c r="G41" i="2" a="1"/>
  <c r="H44" i="2" s="1"/>
  <c r="AA7" i="2" a="1"/>
  <c r="AB8" i="2" s="1"/>
  <c r="X7" i="2" a="1"/>
  <c r="X9" i="2" s="1"/>
  <c r="R47" i="1"/>
  <c r="S46" i="1"/>
  <c r="S45" i="1"/>
  <c r="R45" i="1"/>
  <c r="R45" i="1" a="1"/>
  <c r="S47" i="1" s="1"/>
  <c r="H47" i="1"/>
  <c r="G47" i="1"/>
  <c r="G46" i="1"/>
  <c r="H45" i="1"/>
  <c r="G45" i="1"/>
  <c r="G45" i="1" a="1"/>
  <c r="G48" i="1" s="1"/>
  <c r="R37" i="1"/>
  <c r="S36" i="1"/>
  <c r="S35" i="1"/>
  <c r="R35" i="1"/>
  <c r="S34" i="1"/>
  <c r="R34" i="1"/>
  <c r="R34" i="1" a="1"/>
  <c r="S37" i="1" s="1"/>
  <c r="G37" i="1"/>
  <c r="G36" i="1"/>
  <c r="H35" i="1"/>
  <c r="G34" i="1" a="1"/>
  <c r="G34" i="1" s="1"/>
  <c r="R25" i="1"/>
  <c r="R23" i="1" a="1"/>
  <c r="S23" i="1" s="1"/>
  <c r="G26" i="1"/>
  <c r="H25" i="1"/>
  <c r="G25" i="1"/>
  <c r="H24" i="1"/>
  <c r="H23" i="1"/>
  <c r="G23" i="1"/>
  <c r="G23" i="1" a="1"/>
  <c r="G24" i="1" s="1"/>
  <c r="H15" i="1"/>
  <c r="S35" i="2"/>
  <c r="H35" i="2"/>
  <c r="O19" i="2"/>
  <c r="E18" i="2"/>
  <c r="P17" i="2"/>
  <c r="P16" i="2"/>
  <c r="U15" i="2"/>
  <c r="S15" i="2"/>
  <c r="U14" i="2"/>
  <c r="T14" i="2"/>
  <c r="U13" i="2"/>
  <c r="T13" i="2"/>
  <c r="S13" i="2"/>
  <c r="S13" i="2" a="1"/>
  <c r="T15" i="2" s="1"/>
  <c r="H14" i="2"/>
  <c r="J13" i="2"/>
  <c r="H13" i="2" a="1"/>
  <c r="I13" i="2" s="1"/>
  <c r="O10" i="2"/>
  <c r="N10" i="2"/>
  <c r="N19" i="2" s="1"/>
  <c r="M10" i="2"/>
  <c r="M19" i="2" s="1"/>
  <c r="E10" i="2"/>
  <c r="D10" i="2"/>
  <c r="D19" i="2" s="1"/>
  <c r="C10" i="2"/>
  <c r="C19" i="2" s="1"/>
  <c r="B10" i="2"/>
  <c r="B19" i="2" s="1"/>
  <c r="P9" i="2"/>
  <c r="P18" i="2" s="1"/>
  <c r="E9" i="2"/>
  <c r="P8" i="2"/>
  <c r="E8" i="2"/>
  <c r="E17" i="2" s="1"/>
  <c r="P7" i="2"/>
  <c r="P10" i="2" s="1"/>
  <c r="E7" i="2"/>
  <c r="E16" i="2" s="1"/>
  <c r="O19" i="1"/>
  <c r="D19" i="1"/>
  <c r="C19" i="1"/>
  <c r="E18" i="1"/>
  <c r="E16" i="1"/>
  <c r="O10" i="1"/>
  <c r="N10" i="1"/>
  <c r="N19" i="1" s="1"/>
  <c r="M10" i="1"/>
  <c r="M19" i="1" s="1"/>
  <c r="E10" i="1"/>
  <c r="E19" i="1" s="1"/>
  <c r="D10" i="1"/>
  <c r="C10" i="1"/>
  <c r="B10" i="1"/>
  <c r="B19" i="1" s="1"/>
  <c r="P9" i="1"/>
  <c r="P18" i="1" s="1"/>
  <c r="E9" i="1"/>
  <c r="P8" i="1"/>
  <c r="P17" i="1" s="1"/>
  <c r="E8" i="1"/>
  <c r="E17" i="1" s="1"/>
  <c r="P7" i="1"/>
  <c r="P16" i="1" s="1"/>
  <c r="E7" i="1"/>
  <c r="AA10" i="2" l="1"/>
  <c r="S26" i="1"/>
  <c r="S44" i="2"/>
  <c r="G49" i="2"/>
  <c r="R23" i="1"/>
  <c r="H37" i="1"/>
  <c r="AA8" i="2"/>
  <c r="H49" i="2"/>
  <c r="R24" i="1"/>
  <c r="H34" i="1"/>
  <c r="H48" i="1"/>
  <c r="R48" i="1"/>
  <c r="Y9" i="2"/>
  <c r="AA9" i="2"/>
  <c r="H42" i="2"/>
  <c r="R42" i="2"/>
  <c r="H46" i="2"/>
  <c r="R46" i="2"/>
  <c r="Y10" i="2"/>
  <c r="S25" i="1"/>
  <c r="X7" i="2"/>
  <c r="AB7" i="2"/>
  <c r="S24" i="1"/>
  <c r="G35" i="1"/>
  <c r="S48" i="1"/>
  <c r="X10" i="2"/>
  <c r="AB9" i="2"/>
  <c r="G43" i="2"/>
  <c r="S42" i="2"/>
  <c r="G47" i="2"/>
  <c r="S46" i="2"/>
  <c r="AB10" i="2"/>
  <c r="S43" i="2"/>
  <c r="H26" i="1"/>
  <c r="R26" i="1"/>
  <c r="H36" i="1"/>
  <c r="R36" i="1"/>
  <c r="H46" i="1"/>
  <c r="R46" i="1"/>
  <c r="Y7" i="2"/>
  <c r="AA7" i="2"/>
  <c r="R44" i="2"/>
  <c r="H48" i="2"/>
  <c r="R48" i="2"/>
  <c r="X8" i="2"/>
  <c r="Y8" i="2"/>
  <c r="R41" i="2"/>
  <c r="O18" i="2"/>
  <c r="N16" i="1"/>
  <c r="C18" i="2"/>
  <c r="U26" i="2"/>
  <c r="P19" i="2"/>
  <c r="V23" i="2"/>
  <c r="B17" i="2"/>
  <c r="B18" i="2"/>
  <c r="B17" i="1"/>
  <c r="B16" i="1"/>
  <c r="M17" i="2"/>
  <c r="M18" i="2"/>
  <c r="M16" i="2"/>
  <c r="N17" i="2"/>
  <c r="N16" i="2"/>
  <c r="N18" i="2"/>
  <c r="O16" i="2"/>
  <c r="I14" i="2"/>
  <c r="J14" i="2"/>
  <c r="S14" i="2"/>
  <c r="P10" i="1"/>
  <c r="P19" i="1" s="1"/>
  <c r="C17" i="1" s="1"/>
  <c r="H15" i="2"/>
  <c r="I15" i="2"/>
  <c r="E19" i="2"/>
  <c r="K24" i="2" s="1"/>
  <c r="H13" i="2"/>
  <c r="J15" i="2"/>
  <c r="J24" i="2" l="1"/>
  <c r="O18" i="1"/>
  <c r="J26" i="2"/>
  <c r="N17" i="1"/>
  <c r="H26" i="2"/>
  <c r="H24" i="2" s="1"/>
  <c r="H18" i="2"/>
  <c r="B18" i="1"/>
  <c r="M16" i="1"/>
  <c r="V24" i="2"/>
  <c r="O17" i="2"/>
  <c r="D16" i="2"/>
  <c r="D16" i="1"/>
  <c r="N18" i="1"/>
  <c r="C18" i="1"/>
  <c r="M17" i="1"/>
  <c r="D17" i="2"/>
  <c r="C16" i="1"/>
  <c r="D17" i="1"/>
  <c r="K25" i="2"/>
  <c r="S18" i="2"/>
  <c r="S19" i="2" s="1"/>
  <c r="D18" i="1"/>
  <c r="B16" i="2"/>
  <c r="M18" i="1"/>
  <c r="D18" i="2"/>
  <c r="O16" i="1"/>
  <c r="O17" i="1"/>
  <c r="S17" i="2"/>
  <c r="K23" i="2"/>
  <c r="I26" i="2"/>
  <c r="I24" i="2" s="1"/>
  <c r="S26" i="2"/>
  <c r="C16" i="2"/>
  <c r="U23" i="2"/>
  <c r="S23" i="2"/>
  <c r="T26" i="2"/>
  <c r="T23" i="2" s="1"/>
  <c r="T29" i="2" s="1"/>
  <c r="C17" i="2"/>
  <c r="V25" i="2"/>
  <c r="I30" i="2" l="1"/>
  <c r="H30" i="2"/>
  <c r="U25" i="2"/>
  <c r="U31" i="2" s="1"/>
  <c r="T25" i="2"/>
  <c r="T31" i="2" s="1"/>
  <c r="S25" i="2"/>
  <c r="S31" i="2" s="1"/>
  <c r="H23" i="2"/>
  <c r="I23" i="2"/>
  <c r="J23" i="2"/>
  <c r="J29" i="2" s="1"/>
  <c r="H25" i="2"/>
  <c r="H31" i="2" s="1"/>
  <c r="I25" i="2"/>
  <c r="I31" i="2" s="1"/>
  <c r="J25" i="2"/>
  <c r="U29" i="2"/>
  <c r="S15" i="1"/>
  <c r="J30" i="2"/>
  <c r="S29" i="2"/>
  <c r="S33" i="2" s="1"/>
  <c r="U24" i="2"/>
  <c r="U30" i="2" s="1"/>
  <c r="T24" i="2"/>
  <c r="T30" i="2" s="1"/>
  <c r="S24" i="2"/>
  <c r="S30" i="2" s="1"/>
  <c r="H17" i="2"/>
  <c r="H19" i="2"/>
  <c r="S37" i="2" l="1"/>
  <c r="S36" i="2"/>
  <c r="I29" i="2"/>
  <c r="H29" i="2"/>
  <c r="H33" i="2" s="1"/>
  <c r="J31" i="2"/>
  <c r="H37" i="2" l="1"/>
  <c r="H36" i="2"/>
</calcChain>
</file>

<file path=xl/sharedStrings.xml><?xml version="1.0" encoding="utf-8"?>
<sst xmlns="http://schemas.openxmlformats.org/spreadsheetml/2006/main" count="201" uniqueCount="33">
  <si>
    <t>Weighted Kappa</t>
  </si>
  <si>
    <t>Unweighted kappa</t>
  </si>
  <si>
    <t>Observations</t>
  </si>
  <si>
    <t>Questionnaire</t>
  </si>
  <si>
    <t>Weights</t>
  </si>
  <si>
    <t>Interview</t>
  </si>
  <si>
    <t>Often</t>
  </si>
  <si>
    <t>Seldom</t>
  </si>
  <si>
    <t>Never</t>
  </si>
  <si>
    <t>Total</t>
  </si>
  <si>
    <t>Expectations</t>
  </si>
  <si>
    <t>Kappa</t>
  </si>
  <si>
    <t>Real Statistics function</t>
  </si>
  <si>
    <t>Real Statistics data analysis tool</t>
  </si>
  <si>
    <t>Cohen's Weighted Kappa</t>
  </si>
  <si>
    <t>Alpha</t>
  </si>
  <si>
    <t>Real Statistics data analysis tool (with weight code)</t>
  </si>
  <si>
    <t>Weighted Kappa (s.e.)</t>
  </si>
  <si>
    <t>Weights (w)</t>
  </si>
  <si>
    <t>Weights (v)</t>
  </si>
  <si>
    <t>pe(w)</t>
  </si>
  <si>
    <t>pa(w)</t>
  </si>
  <si>
    <t>kappa</t>
  </si>
  <si>
    <t>Table u</t>
  </si>
  <si>
    <t>s.e.</t>
  </si>
  <si>
    <t>alpha</t>
  </si>
  <si>
    <t>z-crit</t>
  </si>
  <si>
    <t>lower</t>
  </si>
  <si>
    <t>upper</t>
  </si>
  <si>
    <t>Real Statistics Using Excel</t>
  </si>
  <si>
    <t>Updated</t>
  </si>
  <si>
    <t>Copyright © 2013 - 2022 Charles Zaiontz</t>
  </si>
  <si>
    <t>Weighted Cohen's Kappa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</si>
</sst>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A%20Real%20Statistics%202020/Examples/Real%20Statistics%20Examples%20Correlation-Reliability%2015%20Ma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0"/>
      <sheetName val="TOC"/>
      <sheetName val="Cov"/>
      <sheetName val="Corr"/>
      <sheetName val="Corr A"/>
      <sheetName val="Corr B"/>
      <sheetName val="Scatter"/>
      <sheetName val="Scatter 1"/>
      <sheetName val="Scatter 2"/>
      <sheetName val="Corr 0"/>
      <sheetName val="Corr 0a"/>
      <sheetName val="Corr 0b"/>
      <sheetName val="Corr 1"/>
      <sheetName val="Corr 1a"/>
      <sheetName val="Corr 2"/>
      <sheetName val="Corr 3"/>
      <sheetName val="Corr 3a"/>
      <sheetName val="Corr 3b"/>
      <sheetName val="Corr 4"/>
      <sheetName val="Corr 5"/>
      <sheetName val="Corr Power"/>
      <sheetName val="2 Corr"/>
      <sheetName val="2 Corr Dep 1"/>
      <sheetName val="2 Corr Dep 2"/>
      <sheetName val="2 Corr Dep 3"/>
      <sheetName val="Corr and T"/>
      <sheetName val="Corr and Chi-sq"/>
      <sheetName val="Biserial"/>
      <sheetName val="Spearman Rho 1"/>
      <sheetName val="Spearman Rho 1a"/>
      <sheetName val="Spearman Rho 2"/>
      <sheetName val="Spearman Rho 2a"/>
      <sheetName val="Spearman Rho 3"/>
      <sheetName val="Kendall's Tau"/>
      <sheetName val="Kendall Tau 1"/>
      <sheetName val="Kendall Tau 2"/>
      <sheetName val="Kendall Tau 3"/>
      <sheetName val="Box-Cox 1"/>
      <sheetName val="Box-Cox 2"/>
      <sheetName val="Box-Cox 3"/>
      <sheetName val="Polychoric 1"/>
      <sheetName val="Polychoric 2"/>
      <sheetName val="Polychoric 3"/>
      <sheetName val="Polychoric 4"/>
      <sheetName val="Polychoric 5"/>
      <sheetName val="OChisq"/>
      <sheetName val="OChiSq 1"/>
      <sheetName val="OChisq 2"/>
      <sheetName val="Pearson Table"/>
      <sheetName val="Sp Rho Table"/>
      <sheetName val="Ken Tau Table"/>
      <sheetName val="Split-half"/>
      <sheetName val="Split-half 1"/>
      <sheetName val="Split-half 2"/>
      <sheetName val="Split-half 3"/>
      <sheetName val="Split-half 4"/>
      <sheetName val="KRF20"/>
      <sheetName val="Cronbach"/>
      <sheetName val="Cronbach 1"/>
      <sheetName val="Cronbach 2"/>
      <sheetName val="Cronbach 3"/>
      <sheetName val="Cronbach 4"/>
      <sheetName val="Cronbach 5"/>
      <sheetName val="Kappa"/>
      <sheetName val=" Kappa A"/>
      <sheetName val="Kappa 0"/>
      <sheetName val="Kappa 1"/>
      <sheetName val="FKappa"/>
      <sheetName val="Kendall W"/>
      <sheetName val="Kendall W 1"/>
      <sheetName val="Krip cat"/>
      <sheetName val="Krip ser"/>
      <sheetName val="Krip ord"/>
      <sheetName val="Krip int"/>
      <sheetName val="Krip ratio"/>
      <sheetName val="K rating"/>
      <sheetName val="K summary"/>
      <sheetName val="Gwet cat"/>
      <sheetName val="Gwet int"/>
      <sheetName val="Gwet"/>
      <sheetName val="Bland"/>
      <sheetName val="Bland 1"/>
      <sheetName val="Lin"/>
      <sheetName val="Item"/>
      <sheetName val="Rasch A"/>
      <sheetName val="Rasch B"/>
      <sheetName val="Rasch C"/>
      <sheetName val="Rasch D"/>
      <sheetName val="Rasch E"/>
      <sheetName val="Rasch F"/>
      <sheetName val="Rasch G"/>
      <sheetName val="PROX"/>
      <sheetName val="U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A4">
            <v>2</v>
          </cell>
        </row>
      </sheetData>
      <sheetData sheetId="7">
        <row r="4">
          <cell r="A4">
            <v>2</v>
          </cell>
        </row>
      </sheetData>
      <sheetData sheetId="8">
        <row r="4">
          <cell r="A4">
            <v>4.4000000000000004</v>
          </cell>
        </row>
      </sheetData>
      <sheetData sheetId="9">
        <row r="3">
          <cell r="B3" t="str">
            <v>Life Exp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>
        <row r="4">
          <cell r="B4">
            <v>15.7</v>
          </cell>
        </row>
      </sheetData>
      <sheetData sheetId="15" refreshError="1"/>
      <sheetData sheetId="16">
        <row r="5">
          <cell r="AE5">
            <v>0</v>
          </cell>
        </row>
      </sheetData>
      <sheetData sheetId="17">
        <row r="6">
          <cell r="D6">
            <v>-1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4332D-6E5A-490D-80D2-D3F6BEAD4749}">
  <sheetPr codeName="Sheet1"/>
  <dimension ref="A1:B63"/>
  <sheetViews>
    <sheetView tabSelected="1" workbookViewId="0"/>
  </sheetViews>
  <sheetFormatPr defaultRowHeight="14.5" x14ac:dyDescent="0.35"/>
  <cols>
    <col min="2" max="2" width="8.90625" bestFit="1" customWidth="1"/>
  </cols>
  <sheetData>
    <row r="1" spans="1:2" x14ac:dyDescent="0.35">
      <c r="A1" t="s">
        <v>29</v>
      </c>
    </row>
    <row r="2" spans="1:2" x14ac:dyDescent="0.35">
      <c r="A2" t="s">
        <v>32</v>
      </c>
    </row>
    <row r="4" spans="1:2" x14ac:dyDescent="0.35">
      <c r="A4" t="s">
        <v>30</v>
      </c>
      <c r="B4" s="22">
        <v>44741</v>
      </c>
    </row>
    <row r="6" spans="1:2" x14ac:dyDescent="0.35">
      <c r="A6" s="23" t="s">
        <v>31</v>
      </c>
    </row>
    <row r="17" customFormat="1" x14ac:dyDescent="0.35"/>
    <row r="18" customFormat="1" x14ac:dyDescent="0.35"/>
    <row r="19" customFormat="1" x14ac:dyDescent="0.35"/>
    <row r="20" customFormat="1" x14ac:dyDescent="0.35"/>
    <row r="21" customFormat="1" x14ac:dyDescent="0.35"/>
    <row r="22" customFormat="1" x14ac:dyDescent="0.35"/>
    <row r="23" customFormat="1" x14ac:dyDescent="0.35"/>
    <row r="24" customFormat="1" x14ac:dyDescent="0.35"/>
    <row r="25" customFormat="1" x14ac:dyDescent="0.35"/>
    <row r="26" customFormat="1" x14ac:dyDescent="0.35"/>
    <row r="27" customFormat="1" x14ac:dyDescent="0.35"/>
    <row r="28" customFormat="1" x14ac:dyDescent="0.35"/>
    <row r="29" customFormat="1" x14ac:dyDescent="0.35"/>
    <row r="30" customFormat="1" x14ac:dyDescent="0.35"/>
    <row r="31" customFormat="1" x14ac:dyDescent="0.35"/>
    <row r="32" customFormat="1" x14ac:dyDescent="0.35"/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5B50B-6896-4D71-A639-7D0BF3200666}">
  <sheetPr codeName="Sheet15"/>
  <dimension ref="A1:U48"/>
  <sheetViews>
    <sheetView workbookViewId="0"/>
  </sheetViews>
  <sheetFormatPr defaultRowHeight="14.5" x14ac:dyDescent="0.35"/>
  <cols>
    <col min="6" max="6" width="3.81640625" customWidth="1"/>
    <col min="17" max="17" width="4.81640625" customWidth="1"/>
  </cols>
  <sheetData>
    <row r="1" spans="1:21" x14ac:dyDescent="0.35">
      <c r="A1" s="1" t="s">
        <v>0</v>
      </c>
      <c r="L1" t="s">
        <v>1</v>
      </c>
    </row>
    <row r="3" spans="1:21" x14ac:dyDescent="0.35">
      <c r="A3" t="s">
        <v>2</v>
      </c>
      <c r="L3" t="s">
        <v>2</v>
      </c>
    </row>
    <row r="5" spans="1:21" x14ac:dyDescent="0.35">
      <c r="B5" s="2" t="s">
        <v>3</v>
      </c>
      <c r="C5" s="2"/>
      <c r="D5" s="2"/>
      <c r="H5" s="2" t="s">
        <v>4</v>
      </c>
      <c r="I5" s="2"/>
      <c r="J5" s="2"/>
      <c r="M5" s="2" t="s">
        <v>3</v>
      </c>
      <c r="N5" s="2"/>
      <c r="O5" s="2"/>
      <c r="S5" s="2" t="s">
        <v>4</v>
      </c>
      <c r="T5" s="2"/>
      <c r="U5" s="2"/>
    </row>
    <row r="6" spans="1:21" x14ac:dyDescent="0.35">
      <c r="A6" t="s">
        <v>5</v>
      </c>
      <c r="B6" s="3" t="s">
        <v>6</v>
      </c>
      <c r="C6" s="3" t="s">
        <v>7</v>
      </c>
      <c r="D6" s="3" t="s">
        <v>8</v>
      </c>
      <c r="E6" s="3" t="s">
        <v>9</v>
      </c>
      <c r="H6" s="3" t="s">
        <v>6</v>
      </c>
      <c r="I6" s="3" t="s">
        <v>7</v>
      </c>
      <c r="J6" s="3" t="s">
        <v>8</v>
      </c>
      <c r="L6" t="s">
        <v>5</v>
      </c>
      <c r="M6" s="3" t="s">
        <v>6</v>
      </c>
      <c r="N6" s="3" t="s">
        <v>7</v>
      </c>
      <c r="O6" s="3" t="s">
        <v>8</v>
      </c>
      <c r="P6" s="3" t="s">
        <v>9</v>
      </c>
      <c r="S6" s="3" t="s">
        <v>6</v>
      </c>
      <c r="T6" s="3" t="s">
        <v>7</v>
      </c>
      <c r="U6" s="3" t="s">
        <v>8</v>
      </c>
    </row>
    <row r="7" spans="1:21" x14ac:dyDescent="0.35">
      <c r="A7" s="4" t="s">
        <v>6</v>
      </c>
      <c r="B7" s="5">
        <v>16</v>
      </c>
      <c r="C7" s="6">
        <v>6</v>
      </c>
      <c r="D7" s="7">
        <v>2</v>
      </c>
      <c r="E7" s="3">
        <f>SUM(B7:D7)</f>
        <v>24</v>
      </c>
      <c r="G7" s="4" t="s">
        <v>6</v>
      </c>
      <c r="H7" s="5">
        <v>0</v>
      </c>
      <c r="I7" s="6">
        <v>1</v>
      </c>
      <c r="J7" s="7">
        <v>2</v>
      </c>
      <c r="L7" s="4" t="s">
        <v>6</v>
      </c>
      <c r="M7" s="5">
        <v>16</v>
      </c>
      <c r="N7" s="6">
        <v>6</v>
      </c>
      <c r="O7" s="7">
        <v>2</v>
      </c>
      <c r="P7" s="3">
        <f>SUM(M7:O7)</f>
        <v>24</v>
      </c>
      <c r="R7" s="4" t="s">
        <v>6</v>
      </c>
      <c r="S7" s="5">
        <v>0</v>
      </c>
      <c r="T7" s="6">
        <v>1</v>
      </c>
      <c r="U7" s="7">
        <v>1</v>
      </c>
    </row>
    <row r="8" spans="1:21" x14ac:dyDescent="0.35">
      <c r="A8" s="4" t="s">
        <v>7</v>
      </c>
      <c r="B8" s="8">
        <v>4</v>
      </c>
      <c r="C8" s="3">
        <v>10</v>
      </c>
      <c r="D8" s="9">
        <v>1</v>
      </c>
      <c r="E8" s="3">
        <f>SUM(B8:D8)</f>
        <v>15</v>
      </c>
      <c r="G8" s="4" t="s">
        <v>7</v>
      </c>
      <c r="H8" s="8">
        <v>1</v>
      </c>
      <c r="I8" s="3">
        <v>0</v>
      </c>
      <c r="J8" s="9">
        <v>1</v>
      </c>
      <c r="L8" s="4" t="s">
        <v>7</v>
      </c>
      <c r="M8" s="8">
        <v>4</v>
      </c>
      <c r="N8" s="3">
        <v>10</v>
      </c>
      <c r="O8" s="9">
        <v>1</v>
      </c>
      <c r="P8" s="3">
        <f>SUM(M8:O8)</f>
        <v>15</v>
      </c>
      <c r="R8" s="4" t="s">
        <v>7</v>
      </c>
      <c r="S8" s="8">
        <v>1</v>
      </c>
      <c r="T8" s="3">
        <v>0</v>
      </c>
      <c r="U8" s="9">
        <v>1</v>
      </c>
    </row>
    <row r="9" spans="1:21" x14ac:dyDescent="0.35">
      <c r="A9" s="4" t="s">
        <v>8</v>
      </c>
      <c r="B9" s="10">
        <v>3</v>
      </c>
      <c r="C9" s="11">
        <v>0</v>
      </c>
      <c r="D9" s="12">
        <v>8</v>
      </c>
      <c r="E9" s="3">
        <f>SUM(B9:D9)</f>
        <v>11</v>
      </c>
      <c r="G9" s="4" t="s">
        <v>8</v>
      </c>
      <c r="H9" s="10">
        <v>2</v>
      </c>
      <c r="I9" s="11">
        <v>1</v>
      </c>
      <c r="J9" s="12">
        <v>0</v>
      </c>
      <c r="L9" s="4" t="s">
        <v>8</v>
      </c>
      <c r="M9" s="10">
        <v>3</v>
      </c>
      <c r="N9" s="11">
        <v>0</v>
      </c>
      <c r="O9" s="12">
        <v>8</v>
      </c>
      <c r="P9" s="3">
        <f>SUM(M9:O9)</f>
        <v>11</v>
      </c>
      <c r="R9" s="4" t="s">
        <v>8</v>
      </c>
      <c r="S9" s="10">
        <v>1</v>
      </c>
      <c r="T9" s="11">
        <v>1</v>
      </c>
      <c r="U9" s="12">
        <v>0</v>
      </c>
    </row>
    <row r="10" spans="1:21" x14ac:dyDescent="0.35">
      <c r="A10" t="s">
        <v>9</v>
      </c>
      <c r="B10" s="3">
        <f>SUM(B7:B9)</f>
        <v>23</v>
      </c>
      <c r="C10" s="3">
        <f>SUM(C7:C9)</f>
        <v>16</v>
      </c>
      <c r="D10" s="3">
        <f>SUM(D7:D9)</f>
        <v>11</v>
      </c>
      <c r="E10" s="3">
        <f>SUM(E7:E9)</f>
        <v>50</v>
      </c>
      <c r="L10" t="s">
        <v>9</v>
      </c>
      <c r="M10" s="3">
        <f>SUM(M7:M9)</f>
        <v>23</v>
      </c>
      <c r="N10" s="3">
        <f>SUM(N7:N9)</f>
        <v>16</v>
      </c>
      <c r="O10" s="3">
        <f>SUM(O7:O9)</f>
        <v>11</v>
      </c>
      <c r="P10" s="3">
        <f>SUM(P7:P9)</f>
        <v>50</v>
      </c>
    </row>
    <row r="11" spans="1:21" x14ac:dyDescent="0.35">
      <c r="B11" s="3"/>
      <c r="C11" s="3"/>
      <c r="D11" s="3"/>
      <c r="E11" s="3"/>
      <c r="M11" s="3"/>
      <c r="N11" s="3"/>
      <c r="O11" s="3"/>
      <c r="P11" s="3"/>
    </row>
    <row r="12" spans="1:21" x14ac:dyDescent="0.35">
      <c r="A12" s="4" t="s">
        <v>10</v>
      </c>
      <c r="C12" s="3"/>
      <c r="D12" s="3"/>
      <c r="E12" s="3"/>
      <c r="L12" s="4" t="s">
        <v>10</v>
      </c>
      <c r="N12" s="3"/>
      <c r="O12" s="3"/>
      <c r="P12" s="3"/>
    </row>
    <row r="13" spans="1:21" x14ac:dyDescent="0.35">
      <c r="B13" s="3"/>
      <c r="C13" s="3"/>
      <c r="D13" s="3"/>
      <c r="E13" s="3"/>
      <c r="M13" s="3"/>
      <c r="N13" s="3"/>
      <c r="O13" s="3"/>
      <c r="P13" s="3"/>
    </row>
    <row r="14" spans="1:21" x14ac:dyDescent="0.35">
      <c r="B14" s="2" t="s">
        <v>3</v>
      </c>
      <c r="C14" s="2"/>
      <c r="D14" s="2"/>
      <c r="M14" s="2" t="s">
        <v>3</v>
      </c>
      <c r="N14" s="2"/>
      <c r="O14" s="2"/>
    </row>
    <row r="15" spans="1:21" x14ac:dyDescent="0.35">
      <c r="A15" t="s">
        <v>5</v>
      </c>
      <c r="B15" s="3" t="s">
        <v>6</v>
      </c>
      <c r="C15" s="3" t="s">
        <v>7</v>
      </c>
      <c r="D15" s="3" t="s">
        <v>8</v>
      </c>
      <c r="E15" s="3" t="s">
        <v>9</v>
      </c>
      <c r="G15" s="4" t="s">
        <v>11</v>
      </c>
      <c r="H15" s="13">
        <f>1-SUMPRODUCT(B7:D9,H7:J9)/SUMPRODUCT(B16:D18,H7:J9)</f>
        <v>0.50095057034220547</v>
      </c>
      <c r="L15" t="s">
        <v>5</v>
      </c>
      <c r="M15" s="3" t="s">
        <v>6</v>
      </c>
      <c r="N15" s="3" t="s">
        <v>7</v>
      </c>
      <c r="O15" s="3" t="s">
        <v>8</v>
      </c>
      <c r="P15" s="3" t="s">
        <v>9</v>
      </c>
      <c r="R15" s="4" t="s">
        <v>11</v>
      </c>
      <c r="S15" s="13">
        <f>1-SUMPRODUCT(M7:O9,S7:U9)/SUMPRODUCT(M16:O18,S7:U9)</f>
        <v>0.49590422180214233</v>
      </c>
    </row>
    <row r="16" spans="1:21" x14ac:dyDescent="0.35">
      <c r="A16" s="4" t="s">
        <v>6</v>
      </c>
      <c r="B16" s="5">
        <f t="shared" ref="B16:D18" si="0">B$19*$P16/$P$19</f>
        <v>11.04</v>
      </c>
      <c r="C16" s="6">
        <f t="shared" si="0"/>
        <v>7.68</v>
      </c>
      <c r="D16" s="7">
        <f t="shared" si="0"/>
        <v>5.28</v>
      </c>
      <c r="E16" s="3">
        <f>E7</f>
        <v>24</v>
      </c>
      <c r="L16" s="4" t="s">
        <v>6</v>
      </c>
      <c r="M16" s="5">
        <f t="shared" ref="M16:O18" si="1">M$19*$P16/$P$19</f>
        <v>11.04</v>
      </c>
      <c r="N16" s="6">
        <f t="shared" si="1"/>
        <v>7.68</v>
      </c>
      <c r="O16" s="7">
        <f t="shared" si="1"/>
        <v>5.28</v>
      </c>
      <c r="P16" s="3">
        <f>P7</f>
        <v>24</v>
      </c>
    </row>
    <row r="17" spans="1:19" x14ac:dyDescent="0.35">
      <c r="A17" s="4" t="s">
        <v>7</v>
      </c>
      <c r="B17" s="8">
        <f t="shared" si="0"/>
        <v>6.9</v>
      </c>
      <c r="C17" s="3">
        <f t="shared" si="0"/>
        <v>4.8</v>
      </c>
      <c r="D17" s="9">
        <f t="shared" si="0"/>
        <v>3.3</v>
      </c>
      <c r="E17" s="3">
        <f>E8</f>
        <v>15</v>
      </c>
      <c r="L17" s="4" t="s">
        <v>7</v>
      </c>
      <c r="M17" s="8">
        <f t="shared" si="1"/>
        <v>6.9</v>
      </c>
      <c r="N17" s="3">
        <f t="shared" si="1"/>
        <v>4.8</v>
      </c>
      <c r="O17" s="9">
        <f t="shared" si="1"/>
        <v>3.3</v>
      </c>
      <c r="P17" s="3">
        <f>P8</f>
        <v>15</v>
      </c>
    </row>
    <row r="18" spans="1:19" x14ac:dyDescent="0.35">
      <c r="A18" s="4" t="s">
        <v>8</v>
      </c>
      <c r="B18" s="10">
        <f t="shared" si="0"/>
        <v>5.0599999999999996</v>
      </c>
      <c r="C18" s="11">
        <f t="shared" si="0"/>
        <v>3.52</v>
      </c>
      <c r="D18" s="12">
        <f t="shared" si="0"/>
        <v>2.42</v>
      </c>
      <c r="E18" s="3">
        <f>E9</f>
        <v>11</v>
      </c>
      <c r="L18" s="4" t="s">
        <v>8</v>
      </c>
      <c r="M18" s="10">
        <f t="shared" si="1"/>
        <v>5.0599999999999996</v>
      </c>
      <c r="N18" s="11">
        <f t="shared" si="1"/>
        <v>3.52</v>
      </c>
      <c r="O18" s="12">
        <f t="shared" si="1"/>
        <v>2.42</v>
      </c>
      <c r="P18" s="3">
        <f>P9</f>
        <v>11</v>
      </c>
    </row>
    <row r="19" spans="1:19" x14ac:dyDescent="0.35">
      <c r="A19" t="s">
        <v>9</v>
      </c>
      <c r="B19" s="3">
        <f>B10</f>
        <v>23</v>
      </c>
      <c r="C19" s="3">
        <f>C10</f>
        <v>16</v>
      </c>
      <c r="D19" s="3">
        <f>D10</f>
        <v>11</v>
      </c>
      <c r="E19" s="3">
        <f>E10</f>
        <v>50</v>
      </c>
      <c r="L19" t="s">
        <v>9</v>
      </c>
      <c r="M19" s="3">
        <f>M10</f>
        <v>23</v>
      </c>
      <c r="N19" s="3">
        <f>N10</f>
        <v>16</v>
      </c>
      <c r="O19" s="3">
        <f>O10</f>
        <v>11</v>
      </c>
      <c r="P19" s="3">
        <f>P10</f>
        <v>50</v>
      </c>
    </row>
    <row r="21" spans="1:19" x14ac:dyDescent="0.35">
      <c r="G21" t="s">
        <v>12</v>
      </c>
      <c r="R21" t="s">
        <v>12</v>
      </c>
    </row>
    <row r="23" spans="1:19" x14ac:dyDescent="0.35">
      <c r="G23" s="4" t="e">
        <f t="array" aca="1" ref="G23:H26" ca="1">WKAPPA(B7:D9,H7:J9,TRUE)</f>
        <v>#NAME?</v>
      </c>
      <c r="H23" s="14" t="e">
        <f ca="1"/>
        <v>#NAME?</v>
      </c>
      <c r="R23" s="4" t="e">
        <f t="array" aca="1" ref="R23:S26" ca="1">WKAPPA(M7:O9,S7:U9,TRUE)</f>
        <v>#NAME?</v>
      </c>
      <c r="S23" s="14" t="e">
        <f ca="1"/>
        <v>#NAME?</v>
      </c>
    </row>
    <row r="24" spans="1:19" x14ac:dyDescent="0.35">
      <c r="G24" t="e">
        <f ca="1"/>
        <v>#NAME?</v>
      </c>
      <c r="H24" s="15" t="e">
        <f ca="1"/>
        <v>#NAME?</v>
      </c>
      <c r="R24" t="e">
        <f ca="1"/>
        <v>#NAME?</v>
      </c>
      <c r="S24" s="15" t="e">
        <f ca="1"/>
        <v>#NAME?</v>
      </c>
    </row>
    <row r="25" spans="1:19" x14ac:dyDescent="0.35">
      <c r="G25" t="e">
        <f ca="1"/>
        <v>#NAME?</v>
      </c>
      <c r="H25" s="15" t="e">
        <f ca="1"/>
        <v>#NAME?</v>
      </c>
      <c r="R25" t="e">
        <f ca="1"/>
        <v>#NAME?</v>
      </c>
      <c r="S25" s="15" t="e">
        <f ca="1"/>
        <v>#NAME?</v>
      </c>
    </row>
    <row r="26" spans="1:19" x14ac:dyDescent="0.35">
      <c r="G26" t="e">
        <f ca="1"/>
        <v>#NAME?</v>
      </c>
      <c r="H26" s="16" t="e">
        <f ca="1"/>
        <v>#NAME?</v>
      </c>
      <c r="R26" t="e">
        <f ca="1"/>
        <v>#NAME?</v>
      </c>
      <c r="S26" s="16" t="e">
        <f ca="1"/>
        <v>#NAME?</v>
      </c>
    </row>
    <row r="28" spans="1:19" x14ac:dyDescent="0.35">
      <c r="G28" t="s">
        <v>13</v>
      </c>
      <c r="R28" t="s">
        <v>13</v>
      </c>
    </row>
    <row r="30" spans="1:19" x14ac:dyDescent="0.35">
      <c r="G30" t="s">
        <v>14</v>
      </c>
      <c r="R30" t="s">
        <v>14</v>
      </c>
    </row>
    <row r="32" spans="1:19" x14ac:dyDescent="0.35">
      <c r="G32" t="s">
        <v>15</v>
      </c>
      <c r="H32">
        <v>0.05</v>
      </c>
      <c r="R32" t="s">
        <v>15</v>
      </c>
      <c r="S32">
        <v>0.05</v>
      </c>
    </row>
    <row r="34" spans="7:19" x14ac:dyDescent="0.35">
      <c r="G34" t="e">
        <f t="array" aca="1" ref="G34:H37" ca="1">WKAPPA(B7:D9,H7:J9,TRUE,H32)</f>
        <v>#NAME?</v>
      </c>
      <c r="H34" s="17" t="e">
        <f ca="1"/>
        <v>#NAME?</v>
      </c>
      <c r="R34" t="e">
        <f t="array" aca="1" ref="R34:S37" ca="1">WKAPPA(M7:O9,S7:U9,TRUE,S32)</f>
        <v>#NAME?</v>
      </c>
      <c r="S34" s="17" t="e">
        <f ca="1"/>
        <v>#NAME?</v>
      </c>
    </row>
    <row r="35" spans="7:19" x14ac:dyDescent="0.35">
      <c r="G35" t="e">
        <f ca="1"/>
        <v>#NAME?</v>
      </c>
      <c r="H35" s="18" t="e">
        <f ca="1"/>
        <v>#NAME?</v>
      </c>
      <c r="R35" t="e">
        <f ca="1"/>
        <v>#NAME?</v>
      </c>
      <c r="S35" s="18" t="e">
        <f ca="1"/>
        <v>#NAME?</v>
      </c>
    </row>
    <row r="36" spans="7:19" x14ac:dyDescent="0.35">
      <c r="G36" t="e">
        <f ca="1"/>
        <v>#NAME?</v>
      </c>
      <c r="H36" s="18" t="e">
        <f ca="1"/>
        <v>#NAME?</v>
      </c>
      <c r="R36" t="e">
        <f ca="1"/>
        <v>#NAME?</v>
      </c>
      <c r="S36" s="18" t="e">
        <f ca="1"/>
        <v>#NAME?</v>
      </c>
    </row>
    <row r="37" spans="7:19" x14ac:dyDescent="0.35">
      <c r="G37" t="e">
        <f ca="1"/>
        <v>#NAME?</v>
      </c>
      <c r="H37" s="19" t="e">
        <f ca="1"/>
        <v>#NAME?</v>
      </c>
      <c r="R37" t="e">
        <f ca="1"/>
        <v>#NAME?</v>
      </c>
      <c r="S37" s="19" t="e">
        <f ca="1"/>
        <v>#NAME?</v>
      </c>
    </row>
    <row r="39" spans="7:19" x14ac:dyDescent="0.35">
      <c r="G39" t="s">
        <v>16</v>
      </c>
      <c r="R39" t="s">
        <v>16</v>
      </c>
    </row>
    <row r="41" spans="7:19" x14ac:dyDescent="0.35">
      <c r="G41" t="s">
        <v>14</v>
      </c>
      <c r="R41" t="s">
        <v>14</v>
      </c>
    </row>
    <row r="43" spans="7:19" x14ac:dyDescent="0.35">
      <c r="G43" t="s">
        <v>15</v>
      </c>
      <c r="H43">
        <v>0.05</v>
      </c>
      <c r="R43" t="s">
        <v>15</v>
      </c>
      <c r="S43">
        <v>0.05</v>
      </c>
    </row>
    <row r="45" spans="7:19" x14ac:dyDescent="0.35">
      <c r="G45" t="e">
        <f t="array" aca="1" ref="G45:H48" ca="1">WKAPPA(B7:D9,1,TRUE,H43)</f>
        <v>#NAME?</v>
      </c>
      <c r="H45" s="17" t="e">
        <f ca="1"/>
        <v>#NAME?</v>
      </c>
      <c r="R45" t="e">
        <f t="array" aca="1" ref="R45:S48" ca="1">WKAPPA(M7:O9,0,TRUE,S43)</f>
        <v>#NAME?</v>
      </c>
      <c r="S45" s="17" t="e">
        <f ca="1"/>
        <v>#NAME?</v>
      </c>
    </row>
    <row r="46" spans="7:19" x14ac:dyDescent="0.35">
      <c r="G46" t="e">
        <f ca="1"/>
        <v>#NAME?</v>
      </c>
      <c r="H46" s="18" t="e">
        <f ca="1"/>
        <v>#NAME?</v>
      </c>
      <c r="R46" t="e">
        <f ca="1"/>
        <v>#NAME?</v>
      </c>
      <c r="S46" s="18" t="e">
        <f ca="1"/>
        <v>#NAME?</v>
      </c>
    </row>
    <row r="47" spans="7:19" x14ac:dyDescent="0.35">
      <c r="G47" t="e">
        <f ca="1"/>
        <v>#NAME?</v>
      </c>
      <c r="H47" s="18" t="e">
        <f ca="1"/>
        <v>#NAME?</v>
      </c>
      <c r="R47" t="e">
        <f ca="1"/>
        <v>#NAME?</v>
      </c>
      <c r="S47" s="18" t="e">
        <f ca="1"/>
        <v>#NAME?</v>
      </c>
    </row>
    <row r="48" spans="7:19" x14ac:dyDescent="0.35">
      <c r="G48" t="e">
        <f ca="1"/>
        <v>#NAME?</v>
      </c>
      <c r="H48" s="19" t="e">
        <f ca="1"/>
        <v>#NAME?</v>
      </c>
      <c r="R48" t="e">
        <f ca="1"/>
        <v>#NAME?</v>
      </c>
      <c r="S48" s="19" t="e">
        <f ca="1"/>
        <v>#NAME?</v>
      </c>
    </row>
  </sheetData>
  <mergeCells count="6">
    <mergeCell ref="B5:D5"/>
    <mergeCell ref="H5:J5"/>
    <mergeCell ref="M5:O5"/>
    <mergeCell ref="S5:U5"/>
    <mergeCell ref="B14:D14"/>
    <mergeCell ref="M14:O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BC79C-4935-4CE8-B15F-7E919E006E63}">
  <sheetPr codeName="Sheet16"/>
  <dimension ref="A1:AB49"/>
  <sheetViews>
    <sheetView workbookViewId="0"/>
  </sheetViews>
  <sheetFormatPr defaultRowHeight="14.5" x14ac:dyDescent="0.35"/>
  <cols>
    <col min="6" max="6" width="3.81640625" customWidth="1"/>
    <col min="17" max="17" width="4.81640625" customWidth="1"/>
  </cols>
  <sheetData>
    <row r="1" spans="1:28" x14ac:dyDescent="0.35">
      <c r="A1" s="1" t="s">
        <v>17</v>
      </c>
      <c r="L1" t="s">
        <v>1</v>
      </c>
      <c r="X1" t="s">
        <v>13</v>
      </c>
    </row>
    <row r="3" spans="1:28" x14ac:dyDescent="0.35">
      <c r="A3" t="s">
        <v>2</v>
      </c>
      <c r="L3" t="s">
        <v>2</v>
      </c>
      <c r="X3" t="s">
        <v>14</v>
      </c>
      <c r="AA3" t="s">
        <v>14</v>
      </c>
    </row>
    <row r="5" spans="1:28" x14ac:dyDescent="0.35">
      <c r="B5" s="2" t="s">
        <v>3</v>
      </c>
      <c r="C5" s="2"/>
      <c r="D5" s="2"/>
      <c r="H5" s="2" t="s">
        <v>18</v>
      </c>
      <c r="I5" s="2"/>
      <c r="J5" s="2"/>
      <c r="M5" s="2" t="s">
        <v>3</v>
      </c>
      <c r="N5" s="2"/>
      <c r="O5" s="2"/>
      <c r="S5" s="2" t="s">
        <v>18</v>
      </c>
      <c r="T5" s="2"/>
      <c r="U5" s="2"/>
      <c r="X5" t="s">
        <v>15</v>
      </c>
      <c r="Y5">
        <v>0.05</v>
      </c>
      <c r="AA5" t="s">
        <v>15</v>
      </c>
      <c r="AB5">
        <v>0.05</v>
      </c>
    </row>
    <row r="6" spans="1:28" x14ac:dyDescent="0.35">
      <c r="A6" t="s">
        <v>5</v>
      </c>
      <c r="B6" s="3" t="s">
        <v>6</v>
      </c>
      <c r="C6" s="3" t="s">
        <v>7</v>
      </c>
      <c r="D6" s="3" t="s">
        <v>8</v>
      </c>
      <c r="E6" s="3" t="s">
        <v>9</v>
      </c>
      <c r="H6" s="3" t="s">
        <v>6</v>
      </c>
      <c r="I6" s="3" t="s">
        <v>7</v>
      </c>
      <c r="J6" s="3" t="s">
        <v>8</v>
      </c>
      <c r="L6" t="s">
        <v>5</v>
      </c>
      <c r="M6" s="3" t="s">
        <v>6</v>
      </c>
      <c r="N6" s="3" t="s">
        <v>7</v>
      </c>
      <c r="O6" s="3" t="s">
        <v>8</v>
      </c>
      <c r="P6" s="3" t="s">
        <v>9</v>
      </c>
      <c r="S6" s="3" t="s">
        <v>6</v>
      </c>
      <c r="T6" s="3" t="s">
        <v>7</v>
      </c>
      <c r="U6" s="3" t="s">
        <v>8</v>
      </c>
    </row>
    <row r="7" spans="1:28" x14ac:dyDescent="0.35">
      <c r="A7" s="4" t="s">
        <v>6</v>
      </c>
      <c r="B7" s="5">
        <v>16</v>
      </c>
      <c r="C7" s="6">
        <v>6</v>
      </c>
      <c r="D7" s="20">
        <v>2</v>
      </c>
      <c r="E7" s="3">
        <f>SUM(B7:D7)</f>
        <v>24</v>
      </c>
      <c r="G7" s="4" t="s">
        <v>6</v>
      </c>
      <c r="H7" s="5">
        <v>0</v>
      </c>
      <c r="I7" s="6">
        <v>1</v>
      </c>
      <c r="J7" s="20">
        <v>2</v>
      </c>
      <c r="L7" s="4" t="s">
        <v>6</v>
      </c>
      <c r="M7" s="5">
        <v>16</v>
      </c>
      <c r="N7" s="6">
        <v>6</v>
      </c>
      <c r="O7" s="20">
        <v>2</v>
      </c>
      <c r="P7" s="3">
        <f>SUM(M7:O7)</f>
        <v>24</v>
      </c>
      <c r="R7" s="4" t="s">
        <v>6</v>
      </c>
      <c r="S7" s="5">
        <v>0</v>
      </c>
      <c r="T7" s="6">
        <v>1</v>
      </c>
      <c r="U7" s="20">
        <v>1</v>
      </c>
      <c r="X7" t="e">
        <f t="array" aca="1" ref="X7:Y10" ca="1">WKAPPA(B7:D9,1,TRUE,Y5)</f>
        <v>#NAME?</v>
      </c>
      <c r="Y7" s="17" t="e">
        <f ca="1"/>
        <v>#NAME?</v>
      </c>
      <c r="AA7" t="e">
        <f t="array" aca="1" ref="AA7:AB10" ca="1">WKAPPA(B7:D9,2,TRUE,AB5)</f>
        <v>#NAME?</v>
      </c>
      <c r="AB7" s="17" t="e">
        <f ca="1"/>
        <v>#NAME?</v>
      </c>
    </row>
    <row r="8" spans="1:28" x14ac:dyDescent="0.35">
      <c r="A8" s="4" t="s">
        <v>7</v>
      </c>
      <c r="B8" s="8">
        <v>4</v>
      </c>
      <c r="C8" s="3">
        <v>10</v>
      </c>
      <c r="D8" s="9">
        <v>1</v>
      </c>
      <c r="E8" s="3">
        <f>SUM(B8:D8)</f>
        <v>15</v>
      </c>
      <c r="G8" s="4" t="s">
        <v>7</v>
      </c>
      <c r="H8" s="8">
        <v>1</v>
      </c>
      <c r="I8" s="3">
        <v>0</v>
      </c>
      <c r="J8" s="9">
        <v>1</v>
      </c>
      <c r="L8" s="4" t="s">
        <v>7</v>
      </c>
      <c r="M8" s="8">
        <v>4</v>
      </c>
      <c r="N8" s="3">
        <v>10</v>
      </c>
      <c r="O8" s="9">
        <v>1</v>
      </c>
      <c r="P8" s="3">
        <f>SUM(M8:O8)</f>
        <v>15</v>
      </c>
      <c r="R8" s="4" t="s">
        <v>7</v>
      </c>
      <c r="S8" s="8">
        <v>1</v>
      </c>
      <c r="T8" s="3">
        <v>0</v>
      </c>
      <c r="U8" s="9">
        <v>1</v>
      </c>
      <c r="X8" t="e">
        <f ca="1"/>
        <v>#NAME?</v>
      </c>
      <c r="Y8" s="18" t="e">
        <f ca="1"/>
        <v>#NAME?</v>
      </c>
      <c r="AA8" t="e">
        <f ca="1"/>
        <v>#NAME?</v>
      </c>
      <c r="AB8" s="18" t="e">
        <f ca="1"/>
        <v>#NAME?</v>
      </c>
    </row>
    <row r="9" spans="1:28" x14ac:dyDescent="0.35">
      <c r="A9" s="4" t="s">
        <v>8</v>
      </c>
      <c r="B9" s="10">
        <v>3</v>
      </c>
      <c r="C9" s="11">
        <v>0</v>
      </c>
      <c r="D9" s="12">
        <v>8</v>
      </c>
      <c r="E9" s="3">
        <f>SUM(B9:D9)</f>
        <v>11</v>
      </c>
      <c r="G9" s="4" t="s">
        <v>8</v>
      </c>
      <c r="H9" s="10">
        <v>2</v>
      </c>
      <c r="I9" s="11">
        <v>1</v>
      </c>
      <c r="J9" s="12">
        <v>0</v>
      </c>
      <c r="L9" s="4" t="s">
        <v>8</v>
      </c>
      <c r="M9" s="10">
        <v>3</v>
      </c>
      <c r="N9" s="11">
        <v>0</v>
      </c>
      <c r="O9" s="12">
        <v>8</v>
      </c>
      <c r="P9" s="3">
        <f>SUM(M9:O9)</f>
        <v>11</v>
      </c>
      <c r="R9" s="4" t="s">
        <v>8</v>
      </c>
      <c r="S9" s="10">
        <v>1</v>
      </c>
      <c r="T9" s="11">
        <v>1</v>
      </c>
      <c r="U9" s="12">
        <v>0</v>
      </c>
      <c r="X9" t="e">
        <f ca="1"/>
        <v>#NAME?</v>
      </c>
      <c r="Y9" s="18" t="e">
        <f ca="1"/>
        <v>#NAME?</v>
      </c>
      <c r="AA9" t="e">
        <f ca="1"/>
        <v>#NAME?</v>
      </c>
      <c r="AB9" s="18" t="e">
        <f ca="1"/>
        <v>#NAME?</v>
      </c>
    </row>
    <row r="10" spans="1:28" x14ac:dyDescent="0.35">
      <c r="A10" t="s">
        <v>9</v>
      </c>
      <c r="B10" s="3">
        <f>SUM(B7:B9)</f>
        <v>23</v>
      </c>
      <c r="C10" s="3">
        <f>SUM(C7:C9)</f>
        <v>16</v>
      </c>
      <c r="D10" s="3">
        <f>SUM(D7:D9)</f>
        <v>11</v>
      </c>
      <c r="E10" s="3">
        <f>SUM(E7:E9)</f>
        <v>50</v>
      </c>
      <c r="L10" t="s">
        <v>9</v>
      </c>
      <c r="M10" s="3">
        <f>SUM(M7:M9)</f>
        <v>23</v>
      </c>
      <c r="N10" s="3">
        <f>SUM(N7:N9)</f>
        <v>16</v>
      </c>
      <c r="O10" s="3">
        <f>SUM(O7:O9)</f>
        <v>11</v>
      </c>
      <c r="P10" s="3">
        <f>SUM(P7:P9)</f>
        <v>50</v>
      </c>
      <c r="X10" t="e">
        <f ca="1"/>
        <v>#NAME?</v>
      </c>
      <c r="Y10" s="19" t="e">
        <f ca="1"/>
        <v>#NAME?</v>
      </c>
      <c r="AA10" t="e">
        <f ca="1"/>
        <v>#NAME?</v>
      </c>
      <c r="AB10" s="19" t="e">
        <f ca="1"/>
        <v>#NAME?</v>
      </c>
    </row>
    <row r="11" spans="1:28" x14ac:dyDescent="0.35">
      <c r="B11" s="3"/>
      <c r="C11" s="3"/>
      <c r="D11" s="3"/>
      <c r="E11" s="3"/>
      <c r="H11" s="2" t="s">
        <v>19</v>
      </c>
      <c r="I11" s="2"/>
      <c r="J11" s="2"/>
      <c r="M11" s="3"/>
      <c r="N11" s="3"/>
      <c r="O11" s="3"/>
      <c r="P11" s="3"/>
      <c r="S11" s="2" t="s">
        <v>19</v>
      </c>
      <c r="T11" s="2"/>
      <c r="U11" s="2"/>
    </row>
    <row r="12" spans="1:28" x14ac:dyDescent="0.35">
      <c r="B12" s="3"/>
      <c r="C12" s="3"/>
      <c r="D12" s="3"/>
      <c r="E12" s="3"/>
      <c r="H12" s="3" t="s">
        <v>6</v>
      </c>
      <c r="I12" s="3" t="s">
        <v>7</v>
      </c>
      <c r="J12" s="3" t="s">
        <v>8</v>
      </c>
      <c r="M12" s="3"/>
      <c r="N12" s="3"/>
      <c r="O12" s="3"/>
      <c r="P12" s="3"/>
      <c r="S12" s="3" t="s">
        <v>6</v>
      </c>
      <c r="T12" s="3" t="s">
        <v>7</v>
      </c>
      <c r="U12" s="3" t="s">
        <v>8</v>
      </c>
    </row>
    <row r="13" spans="1:28" x14ac:dyDescent="0.35">
      <c r="A13" s="4" t="s">
        <v>10</v>
      </c>
      <c r="C13" s="3"/>
      <c r="D13" s="3"/>
      <c r="E13" s="3"/>
      <c r="G13" s="4" t="s">
        <v>6</v>
      </c>
      <c r="H13" s="5">
        <f t="array" ref="H13:J15">1-H7:J9/MAX(H7:J9)</f>
        <v>1</v>
      </c>
      <c r="I13" s="21">
        <v>0.5</v>
      </c>
      <c r="J13" s="7">
        <v>0</v>
      </c>
      <c r="L13" s="4" t="s">
        <v>10</v>
      </c>
      <c r="N13" s="3"/>
      <c r="O13" s="3"/>
      <c r="P13" s="3"/>
      <c r="R13" s="4" t="s">
        <v>6</v>
      </c>
      <c r="S13" s="5">
        <f t="array" ref="S13:U15">1-S7:U9/MAX(S7:U9)</f>
        <v>1</v>
      </c>
      <c r="T13" s="21">
        <v>0</v>
      </c>
      <c r="U13" s="7">
        <v>0</v>
      </c>
    </row>
    <row r="14" spans="1:28" x14ac:dyDescent="0.35">
      <c r="B14" s="3"/>
      <c r="C14" s="3"/>
      <c r="D14" s="3"/>
      <c r="E14" s="3"/>
      <c r="G14" s="4" t="s">
        <v>7</v>
      </c>
      <c r="H14" s="8">
        <v>0.5</v>
      </c>
      <c r="I14" s="3">
        <v>1</v>
      </c>
      <c r="J14" s="9">
        <v>0.5</v>
      </c>
      <c r="M14" s="3"/>
      <c r="N14" s="3"/>
      <c r="O14" s="3"/>
      <c r="P14" s="3"/>
      <c r="R14" s="4" t="s">
        <v>7</v>
      </c>
      <c r="S14" s="8">
        <v>0</v>
      </c>
      <c r="T14" s="3">
        <v>1</v>
      </c>
      <c r="U14" s="9">
        <v>0</v>
      </c>
    </row>
    <row r="15" spans="1:28" x14ac:dyDescent="0.35">
      <c r="A15" t="s">
        <v>5</v>
      </c>
      <c r="B15" s="3" t="s">
        <v>6</v>
      </c>
      <c r="C15" s="3" t="s">
        <v>7</v>
      </c>
      <c r="D15" s="3" t="s">
        <v>8</v>
      </c>
      <c r="E15" s="3" t="s">
        <v>9</v>
      </c>
      <c r="G15" s="4" t="s">
        <v>8</v>
      </c>
      <c r="H15" s="10">
        <v>0</v>
      </c>
      <c r="I15" s="11">
        <v>0.5</v>
      </c>
      <c r="J15" s="12">
        <v>1</v>
      </c>
      <c r="L15" t="s">
        <v>5</v>
      </c>
      <c r="M15" s="3" t="s">
        <v>6</v>
      </c>
      <c r="N15" s="3" t="s">
        <v>7</v>
      </c>
      <c r="O15" s="3" t="s">
        <v>8</v>
      </c>
      <c r="P15" s="3" t="s">
        <v>9</v>
      </c>
      <c r="R15" s="4" t="s">
        <v>8</v>
      </c>
      <c r="S15" s="10">
        <v>0</v>
      </c>
      <c r="T15" s="11">
        <v>0</v>
      </c>
      <c r="U15" s="12">
        <v>1</v>
      </c>
    </row>
    <row r="16" spans="1:28" x14ac:dyDescent="0.35">
      <c r="A16" s="4" t="s">
        <v>6</v>
      </c>
      <c r="B16" s="5">
        <f t="shared" ref="B16:D18" si="0">B$19*$P16/$P$19</f>
        <v>11.04</v>
      </c>
      <c r="C16" s="21">
        <f t="shared" si="0"/>
        <v>7.68</v>
      </c>
      <c r="D16" s="7">
        <f t="shared" si="0"/>
        <v>5.28</v>
      </c>
      <c r="E16" s="3">
        <f>E7</f>
        <v>24</v>
      </c>
      <c r="L16" s="4" t="s">
        <v>6</v>
      </c>
      <c r="M16" s="5">
        <f t="shared" ref="M16:O18" si="1">M$19*$P16/$P$19</f>
        <v>11.04</v>
      </c>
      <c r="N16" s="21">
        <f t="shared" si="1"/>
        <v>7.68</v>
      </c>
      <c r="O16" s="7">
        <f t="shared" si="1"/>
        <v>5.28</v>
      </c>
      <c r="P16" s="3">
        <f>P7</f>
        <v>24</v>
      </c>
    </row>
    <row r="17" spans="1:22" x14ac:dyDescent="0.35">
      <c r="A17" s="4" t="s">
        <v>7</v>
      </c>
      <c r="B17" s="8">
        <f t="shared" si="0"/>
        <v>6.9</v>
      </c>
      <c r="C17" s="3">
        <f t="shared" si="0"/>
        <v>4.8</v>
      </c>
      <c r="D17" s="9">
        <f t="shared" si="0"/>
        <v>3.3</v>
      </c>
      <c r="E17" s="3">
        <f>E8</f>
        <v>15</v>
      </c>
      <c r="G17" s="4" t="s">
        <v>20</v>
      </c>
      <c r="H17" s="14">
        <f>SUMPRODUCT(B16:D18,H13:J15)/E10</f>
        <v>0.57920000000000005</v>
      </c>
      <c r="L17" s="4" t="s">
        <v>7</v>
      </c>
      <c r="M17" s="8">
        <f t="shared" si="1"/>
        <v>6.9</v>
      </c>
      <c r="N17" s="3">
        <f t="shared" si="1"/>
        <v>4.8</v>
      </c>
      <c r="O17" s="9">
        <f t="shared" si="1"/>
        <v>3.3</v>
      </c>
      <c r="P17" s="3">
        <f>P8</f>
        <v>15</v>
      </c>
      <c r="R17" s="4" t="s">
        <v>20</v>
      </c>
      <c r="S17" s="14">
        <f>SUMPRODUCT(M16:O18,S13:U15)/P10</f>
        <v>0.36519999999999997</v>
      </c>
    </row>
    <row r="18" spans="1:22" x14ac:dyDescent="0.35">
      <c r="A18" s="4" t="s">
        <v>8</v>
      </c>
      <c r="B18" s="10">
        <f t="shared" si="0"/>
        <v>5.0599999999999996</v>
      </c>
      <c r="C18" s="11">
        <f t="shared" si="0"/>
        <v>3.52</v>
      </c>
      <c r="D18" s="12">
        <f t="shared" si="0"/>
        <v>2.42</v>
      </c>
      <c r="E18" s="3">
        <f>E9</f>
        <v>11</v>
      </c>
      <c r="G18" s="4" t="s">
        <v>21</v>
      </c>
      <c r="H18" s="15">
        <f>SUMPRODUCT(H13:J15,B7:D9)/E10</f>
        <v>0.79</v>
      </c>
      <c r="L18" s="4" t="s">
        <v>8</v>
      </c>
      <c r="M18" s="10">
        <f t="shared" si="1"/>
        <v>5.0599999999999996</v>
      </c>
      <c r="N18" s="11">
        <f t="shared" si="1"/>
        <v>3.52</v>
      </c>
      <c r="O18" s="12">
        <f t="shared" si="1"/>
        <v>2.42</v>
      </c>
      <c r="P18" s="3">
        <f>P9</f>
        <v>11</v>
      </c>
      <c r="R18" s="4" t="s">
        <v>21</v>
      </c>
      <c r="S18" s="15">
        <f>SUMPRODUCT(S13:U15,M7:O9)/P10</f>
        <v>0.68</v>
      </c>
    </row>
    <row r="19" spans="1:22" x14ac:dyDescent="0.35">
      <c r="A19" t="s">
        <v>9</v>
      </c>
      <c r="B19" s="3">
        <f>B10</f>
        <v>23</v>
      </c>
      <c r="C19" s="3">
        <f>C10</f>
        <v>16</v>
      </c>
      <c r="D19" s="3">
        <f>D10</f>
        <v>11</v>
      </c>
      <c r="E19" s="3">
        <f>E10</f>
        <v>50</v>
      </c>
      <c r="G19" s="4" t="s">
        <v>22</v>
      </c>
      <c r="H19" s="16">
        <f>(H18-H17)/(1-H17)</f>
        <v>0.50095057034220536</v>
      </c>
      <c r="L19" t="s">
        <v>9</v>
      </c>
      <c r="M19" s="3">
        <f>M10</f>
        <v>23</v>
      </c>
      <c r="N19" s="3">
        <f>N10</f>
        <v>16</v>
      </c>
      <c r="O19" s="3">
        <f>O10</f>
        <v>11</v>
      </c>
      <c r="P19" s="3">
        <f>P10</f>
        <v>50</v>
      </c>
      <c r="R19" s="4" t="s">
        <v>22</v>
      </c>
      <c r="S19" s="16">
        <f>(S18-S17)/(1-S17)</f>
        <v>0.4959042218021425</v>
      </c>
    </row>
    <row r="21" spans="1:22" x14ac:dyDescent="0.35">
      <c r="H21" s="2" t="s">
        <v>23</v>
      </c>
      <c r="I21" s="2"/>
      <c r="J21" s="2"/>
      <c r="S21" s="2" t="s">
        <v>23</v>
      </c>
      <c r="T21" s="2"/>
      <c r="U21" s="2"/>
    </row>
    <row r="22" spans="1:22" x14ac:dyDescent="0.35">
      <c r="H22" s="3" t="s">
        <v>6</v>
      </c>
      <c r="I22" s="3" t="s">
        <v>7</v>
      </c>
      <c r="J22" s="3" t="s">
        <v>8</v>
      </c>
      <c r="S22" s="3" t="s">
        <v>6</v>
      </c>
      <c r="T22" s="3" t="s">
        <v>7</v>
      </c>
      <c r="U22" s="3" t="s">
        <v>8</v>
      </c>
    </row>
    <row r="23" spans="1:22" x14ac:dyDescent="0.35">
      <c r="G23" s="4" t="s">
        <v>6</v>
      </c>
      <c r="H23" s="5">
        <f t="shared" ref="H23:J25" si="2">$K23+H$26</f>
        <v>1.25</v>
      </c>
      <c r="I23" s="21">
        <f t="shared" si="2"/>
        <v>1.27</v>
      </c>
      <c r="J23" s="7">
        <f t="shared" si="2"/>
        <v>0.99</v>
      </c>
      <c r="K23" s="3">
        <f>SUMPRODUCT(B$19:D$19,H13:J13)/$E$19</f>
        <v>0.62</v>
      </c>
      <c r="R23" s="4" t="s">
        <v>6</v>
      </c>
      <c r="S23" s="5">
        <f t="shared" ref="S23:U25" si="3">$V23+S$26</f>
        <v>0.94</v>
      </c>
      <c r="T23" s="21">
        <f t="shared" si="3"/>
        <v>0.76</v>
      </c>
      <c r="U23" s="7">
        <f t="shared" si="3"/>
        <v>0.68</v>
      </c>
      <c r="V23" s="3">
        <f>SUMPRODUCT(M$19:O$19,S13:U13)/$P$19</f>
        <v>0.46</v>
      </c>
    </row>
    <row r="24" spans="1:22" x14ac:dyDescent="0.35">
      <c r="G24" s="4" t="s">
        <v>7</v>
      </c>
      <c r="H24" s="8">
        <f t="shared" si="2"/>
        <v>1.29</v>
      </c>
      <c r="I24" s="3">
        <f t="shared" si="2"/>
        <v>1.31</v>
      </c>
      <c r="J24" s="9">
        <f t="shared" si="2"/>
        <v>1.03</v>
      </c>
      <c r="K24" s="3">
        <f>SUMPRODUCT(B$19:D$19,H14:J14)/$E$19</f>
        <v>0.66</v>
      </c>
      <c r="R24" s="4" t="s">
        <v>7</v>
      </c>
      <c r="S24" s="8">
        <f t="shared" si="3"/>
        <v>0.8</v>
      </c>
      <c r="T24" s="3">
        <f t="shared" si="3"/>
        <v>0.62</v>
      </c>
      <c r="U24" s="9">
        <f t="shared" si="3"/>
        <v>0.54</v>
      </c>
      <c r="V24" s="3">
        <f>SUMPRODUCT(M$19:O$19,S14:U14)/$P$19</f>
        <v>0.32</v>
      </c>
    </row>
    <row r="25" spans="1:22" x14ac:dyDescent="0.35">
      <c r="G25" s="4" t="s">
        <v>8</v>
      </c>
      <c r="H25" s="10">
        <f t="shared" si="2"/>
        <v>1.01</v>
      </c>
      <c r="I25" s="11">
        <f t="shared" si="2"/>
        <v>1.03</v>
      </c>
      <c r="J25" s="12">
        <f t="shared" si="2"/>
        <v>0.75</v>
      </c>
      <c r="K25" s="3">
        <f>SUMPRODUCT(B$19:D$19,H15:J15)/$E$19</f>
        <v>0.38</v>
      </c>
      <c r="R25" s="4" t="s">
        <v>8</v>
      </c>
      <c r="S25" s="10">
        <f t="shared" si="3"/>
        <v>0.7</v>
      </c>
      <c r="T25" s="11">
        <f t="shared" si="3"/>
        <v>0.52</v>
      </c>
      <c r="U25" s="12">
        <f t="shared" si="3"/>
        <v>0.44</v>
      </c>
      <c r="V25" s="3">
        <f>SUMPRODUCT(M$19:O$19,S15:U15)/$P$19</f>
        <v>0.22</v>
      </c>
    </row>
    <row r="26" spans="1:22" x14ac:dyDescent="0.35">
      <c r="H26" s="3">
        <f>SUMPRODUCT($E16:$E18,H13:H15)/$E$19</f>
        <v>0.63</v>
      </c>
      <c r="I26" s="3">
        <f>SUMPRODUCT($E16:$E18,I13:I15)/$E$19</f>
        <v>0.65</v>
      </c>
      <c r="J26" s="3">
        <f>SUMPRODUCT($E16:$E18,J13:J15)/$E$19</f>
        <v>0.37</v>
      </c>
      <c r="S26" s="3">
        <f>SUMPRODUCT($E16:$E18,S13:S15)/$P$19</f>
        <v>0.48</v>
      </c>
      <c r="T26" s="3">
        <f>SUMPRODUCT($E16:$E18,T13:T15)/$P$19</f>
        <v>0.3</v>
      </c>
      <c r="U26" s="3">
        <f>SUMPRODUCT($E16:$E18,U13:U15)/$P$19</f>
        <v>0.22</v>
      </c>
    </row>
    <row r="28" spans="1:22" x14ac:dyDescent="0.35">
      <c r="H28" s="3" t="s">
        <v>6</v>
      </c>
      <c r="I28" s="3" t="s">
        <v>7</v>
      </c>
      <c r="J28" s="3" t="s">
        <v>8</v>
      </c>
      <c r="S28" s="3" t="s">
        <v>6</v>
      </c>
      <c r="T28" s="3" t="s">
        <v>7</v>
      </c>
      <c r="U28" s="3" t="s">
        <v>8</v>
      </c>
    </row>
    <row r="29" spans="1:22" x14ac:dyDescent="0.35">
      <c r="G29" s="4" t="s">
        <v>6</v>
      </c>
      <c r="H29" s="5">
        <f t="shared" ref="H29:J31" si="4">B7/$E$10*(H13-H23*(1-$H$19))^2</f>
        <v>4.5285622894649359E-2</v>
      </c>
      <c r="I29" s="21">
        <f t="shared" si="4"/>
        <v>2.1480608184302188E-3</v>
      </c>
      <c r="J29" s="7">
        <f t="shared" si="4"/>
        <v>9.7637692644103567E-3</v>
      </c>
      <c r="R29" s="4" t="s">
        <v>6</v>
      </c>
      <c r="S29" s="5">
        <f t="shared" ref="S29:U31" si="5">M7/$P$10*(S13-S23*(1-$S$19))^2</f>
        <v>8.8586812590800645E-2</v>
      </c>
      <c r="T29" s="21">
        <f t="shared" si="5"/>
        <v>1.7613049314908577E-2</v>
      </c>
      <c r="U29" s="7">
        <f t="shared" si="5"/>
        <v>4.7000657913283273E-3</v>
      </c>
    </row>
    <row r="30" spans="1:22" x14ac:dyDescent="0.35">
      <c r="G30" s="4" t="s">
        <v>7</v>
      </c>
      <c r="H30" s="8">
        <f t="shared" si="4"/>
        <v>1.6536716231259671E-3</v>
      </c>
      <c r="I30" s="3">
        <f t="shared" si="4"/>
        <v>2.3977154234555945E-2</v>
      </c>
      <c r="J30" s="9">
        <f t="shared" si="4"/>
        <v>3.9317197733088227E-6</v>
      </c>
      <c r="R30" s="4" t="s">
        <v>7</v>
      </c>
      <c r="S30" s="8">
        <f t="shared" si="5"/>
        <v>1.3010562744161463E-2</v>
      </c>
      <c r="T30" s="3">
        <f t="shared" si="5"/>
        <v>9.4520420127461285E-2</v>
      </c>
      <c r="U30" s="9">
        <f t="shared" si="5"/>
        <v>1.4819844125771415E-3</v>
      </c>
    </row>
    <row r="31" spans="1:22" x14ac:dyDescent="0.35">
      <c r="G31" s="4" t="s">
        <v>8</v>
      </c>
      <c r="H31" s="10">
        <f t="shared" si="4"/>
        <v>1.524337469639578E-2</v>
      </c>
      <c r="I31" s="11">
        <f t="shared" si="4"/>
        <v>0</v>
      </c>
      <c r="J31" s="12">
        <f t="shared" si="4"/>
        <v>6.2642666873888586E-2</v>
      </c>
      <c r="R31" s="4" t="s">
        <v>8</v>
      </c>
      <c r="S31" s="10">
        <f t="shared" si="5"/>
        <v>7.4709090757489605E-3</v>
      </c>
      <c r="T31" s="11">
        <f t="shared" si="5"/>
        <v>0</v>
      </c>
      <c r="U31" s="12">
        <f t="shared" si="5"/>
        <v>9.6894704889959354E-2</v>
      </c>
    </row>
    <row r="33" spans="7:19" x14ac:dyDescent="0.35">
      <c r="G33" s="4" t="s">
        <v>24</v>
      </c>
      <c r="H33" s="14">
        <f>SQRT((SUM(H29:J31)-(H19-H17*(1-H19))^2)/E19)/(1-H17)</f>
        <v>0.11437308747291849</v>
      </c>
      <c r="R33" s="4" t="s">
        <v>24</v>
      </c>
      <c r="S33" s="14">
        <f>SQRT((SUM(S29:U31)-(S19-S17*(1-S19))^2)/P19)/(1-S17)</f>
        <v>0.10615553946218627</v>
      </c>
    </row>
    <row r="34" spans="7:19" x14ac:dyDescent="0.35">
      <c r="G34" s="4" t="s">
        <v>25</v>
      </c>
      <c r="H34" s="15">
        <v>0.05</v>
      </c>
      <c r="R34" s="4" t="s">
        <v>25</v>
      </c>
      <c r="S34" s="15">
        <v>0.05</v>
      </c>
    </row>
    <row r="35" spans="7:19" x14ac:dyDescent="0.35">
      <c r="G35" s="4" t="s">
        <v>26</v>
      </c>
      <c r="H35" s="15">
        <f>_xlfn.NORM.S.INV(1-H34/2)</f>
        <v>1.9599639845400536</v>
      </c>
      <c r="R35" s="4" t="s">
        <v>26</v>
      </c>
      <c r="S35" s="15">
        <f>_xlfn.NORM.S.INV(1-S34/2)</f>
        <v>1.9599639845400536</v>
      </c>
    </row>
    <row r="36" spans="7:19" x14ac:dyDescent="0.35">
      <c r="G36" s="4" t="s">
        <v>27</v>
      </c>
      <c r="H36" s="15">
        <f>H19-H33*H35</f>
        <v>0.2767834380946359</v>
      </c>
      <c r="R36" s="4" t="s">
        <v>27</v>
      </c>
      <c r="S36" s="15">
        <f>S19-S33*S35</f>
        <v>0.28784318769683703</v>
      </c>
    </row>
    <row r="37" spans="7:19" x14ac:dyDescent="0.35">
      <c r="G37" s="4" t="s">
        <v>28</v>
      </c>
      <c r="H37" s="16">
        <f>H19+H33*H35</f>
        <v>0.72511770258977482</v>
      </c>
      <c r="R37" s="4" t="s">
        <v>28</v>
      </c>
      <c r="S37" s="16">
        <f>S19+S33*S35</f>
        <v>0.70396525590744796</v>
      </c>
    </row>
    <row r="39" spans="7:19" x14ac:dyDescent="0.35">
      <c r="G39" s="4" t="s">
        <v>12</v>
      </c>
      <c r="R39" s="4" t="s">
        <v>12</v>
      </c>
    </row>
    <row r="41" spans="7:19" x14ac:dyDescent="0.35">
      <c r="G41" t="e">
        <f t="array" aca="1" ref="G41:H44" ca="1">WKAPPA(B7:D9,H7:J9,TRUE)</f>
        <v>#NAME?</v>
      </c>
      <c r="H41" s="14" t="e">
        <f ca="1"/>
        <v>#NAME?</v>
      </c>
      <c r="R41" t="e">
        <f t="array" aca="1" ref="R41:S44" ca="1">WKAPPA(M7:O9,S7:U9,TRUE)</f>
        <v>#NAME?</v>
      </c>
      <c r="S41" s="14" t="e">
        <f ca="1"/>
        <v>#NAME?</v>
      </c>
    </row>
    <row r="42" spans="7:19" x14ac:dyDescent="0.35">
      <c r="G42" t="e">
        <f ca="1"/>
        <v>#NAME?</v>
      </c>
      <c r="H42" s="15" t="e">
        <f ca="1"/>
        <v>#NAME?</v>
      </c>
      <c r="R42" t="e">
        <f ca="1"/>
        <v>#NAME?</v>
      </c>
      <c r="S42" s="15" t="e">
        <f ca="1"/>
        <v>#NAME?</v>
      </c>
    </row>
    <row r="43" spans="7:19" x14ac:dyDescent="0.35">
      <c r="G43" t="e">
        <f ca="1"/>
        <v>#NAME?</v>
      </c>
      <c r="H43" s="15" t="e">
        <f ca="1"/>
        <v>#NAME?</v>
      </c>
      <c r="R43" t="e">
        <f ca="1"/>
        <v>#NAME?</v>
      </c>
      <c r="S43" s="15" t="e">
        <f ca="1"/>
        <v>#NAME?</v>
      </c>
    </row>
    <row r="44" spans="7:19" x14ac:dyDescent="0.35">
      <c r="G44" t="e">
        <f ca="1"/>
        <v>#NAME?</v>
      </c>
      <c r="H44" s="16" t="e">
        <f ca="1"/>
        <v>#NAME?</v>
      </c>
      <c r="R44" t="e">
        <f ca="1"/>
        <v>#NAME?</v>
      </c>
      <c r="S44" s="16" t="e">
        <f ca="1"/>
        <v>#NAME?</v>
      </c>
    </row>
    <row r="46" spans="7:19" x14ac:dyDescent="0.35">
      <c r="G46" t="e">
        <f t="array" aca="1" ref="G46:H49" ca="1">WKAPPA(B7:D9,1,TRUE)</f>
        <v>#NAME?</v>
      </c>
      <c r="H46" s="14" t="e">
        <f ca="1"/>
        <v>#NAME?</v>
      </c>
      <c r="R46" t="e">
        <f t="array" aca="1" ref="R46:S49" ca="1">WKAPPA(M7:O9,0,TRUE)</f>
        <v>#NAME?</v>
      </c>
      <c r="S46" s="14" t="e">
        <f ca="1"/>
        <v>#NAME?</v>
      </c>
    </row>
    <row r="47" spans="7:19" x14ac:dyDescent="0.35">
      <c r="G47" t="e">
        <f ca="1"/>
        <v>#NAME?</v>
      </c>
      <c r="H47" s="15" t="e">
        <f ca="1"/>
        <v>#NAME?</v>
      </c>
      <c r="R47" t="e">
        <f ca="1"/>
        <v>#NAME?</v>
      </c>
      <c r="S47" s="15" t="e">
        <f ca="1"/>
        <v>#NAME?</v>
      </c>
    </row>
    <row r="48" spans="7:19" x14ac:dyDescent="0.35">
      <c r="G48" t="e">
        <f ca="1"/>
        <v>#NAME?</v>
      </c>
      <c r="H48" s="15" t="e">
        <f ca="1"/>
        <v>#NAME?</v>
      </c>
      <c r="R48" t="e">
        <f ca="1"/>
        <v>#NAME?</v>
      </c>
      <c r="S48" s="15" t="e">
        <f ca="1"/>
        <v>#NAME?</v>
      </c>
    </row>
    <row r="49" spans="7:19" x14ac:dyDescent="0.35">
      <c r="G49" t="e">
        <f ca="1"/>
        <v>#NAME?</v>
      </c>
      <c r="H49" s="16" t="e">
        <f ca="1"/>
        <v>#NAME?</v>
      </c>
      <c r="R49" t="e">
        <f ca="1"/>
        <v>#NAME?</v>
      </c>
      <c r="S49" s="16" t="e">
        <f ca="1"/>
        <v>#NAME?</v>
      </c>
    </row>
  </sheetData>
  <mergeCells count="8">
    <mergeCell ref="H21:J21"/>
    <mergeCell ref="S21:U21"/>
    <mergeCell ref="B5:D5"/>
    <mergeCell ref="H5:J5"/>
    <mergeCell ref="M5:O5"/>
    <mergeCell ref="S5:U5"/>
    <mergeCell ref="H11:J11"/>
    <mergeCell ref="S11:U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Kappa 0</vt:lpstr>
      <vt:lpstr>Kappa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2022-06-29T06:55:22Z</dcterms:created>
  <dcterms:modified xsi:type="dcterms:W3CDTF">2022-06-29T06:58:08Z</dcterms:modified>
</cp:coreProperties>
</file>